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bcorflsw201201\Docs\Gonzalez Alfaro L\INCONSTITUCIONALIDAD PLUSVALÍA 2021\"/>
    </mc:Choice>
  </mc:AlternateContent>
  <xr:revisionPtr revIDLastSave="0" documentId="8_{88BBD5B7-902F-4A4D-BE99-CB9DE7D4EE20}" xr6:coauthVersionLast="47" xr6:coauthVersionMax="47" xr10:uidLastSave="{00000000-0000-0000-0000-000000000000}"/>
  <bookViews>
    <workbookView xWindow="-108" yWindow="-108" windowWidth="19416" windowHeight="10416" firstSheet="2" activeTab="2" xr2:uid="{00000000-000D-0000-FFFF-FFFF00000000}"/>
  </bookViews>
  <sheets>
    <sheet name="Hoja2" sheetId="2" state="hidden" r:id="rId1"/>
    <sheet name="Hoja3" sheetId="3" state="hidden" r:id="rId2"/>
    <sheet name="CALCULADORA" sheetId="1" r:id="rId3"/>
    <sheet name="INSTRUCCIONES" sheetId="4" r:id="rId4"/>
  </sheets>
  <definedNames>
    <definedName name="_xlnm.Print_Area" localSheetId="2">CALCULADORA!$A$1:$G$30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" i="2" l="1"/>
  <c r="H24" i="2"/>
  <c r="E24" i="2"/>
  <c r="D22" i="1"/>
  <c r="C17" i="1"/>
  <c r="C22" i="1"/>
  <c r="A3" i="2"/>
  <c r="K26" i="2"/>
  <c r="K27" i="2"/>
  <c r="K28" i="2"/>
  <c r="K29" i="2"/>
  <c r="K30" i="2"/>
  <c r="K31" i="2"/>
  <c r="K32" i="2"/>
  <c r="K33" i="2"/>
  <c r="K34" i="2"/>
  <c r="K35" i="2"/>
  <c r="K25" i="2"/>
  <c r="E22" i="1" l="1"/>
  <c r="E25" i="2"/>
  <c r="E35" i="2"/>
  <c r="E34" i="2"/>
  <c r="E33" i="2"/>
  <c r="E32" i="2"/>
  <c r="E31" i="2"/>
  <c r="E30" i="2"/>
  <c r="E29" i="2"/>
  <c r="E28" i="2"/>
  <c r="E27" i="2"/>
  <c r="E26" i="2"/>
  <c r="H26" i="2"/>
  <c r="H27" i="2"/>
  <c r="H28" i="2"/>
  <c r="H29" i="2"/>
  <c r="H30" i="2"/>
  <c r="H31" i="2"/>
  <c r="H32" i="2"/>
  <c r="H33" i="2"/>
  <c r="H34" i="2"/>
  <c r="H35" i="2"/>
  <c r="H25" i="2"/>
  <c r="B3" i="2" l="1"/>
  <c r="D17" i="1" s="1"/>
  <c r="E17" i="1" s="1"/>
  <c r="F22" i="1" l="1"/>
  <c r="G22" i="1" s="1"/>
  <c r="F17" i="1"/>
  <c r="G17" i="1" s="1"/>
</calcChain>
</file>

<file path=xl/sharedStrings.xml><?xml version="1.0" encoding="utf-8"?>
<sst xmlns="http://schemas.openxmlformats.org/spreadsheetml/2006/main" count="33" uniqueCount="26">
  <si>
    <t>Periodo entre la adquisición y la transmisión</t>
  </si>
  <si>
    <t>Coeficiente</t>
  </si>
  <si>
    <t>meses</t>
  </si>
  <si>
    <t>años</t>
  </si>
  <si>
    <t>VALOR CATASTRAL SUELO</t>
  </si>
  <si>
    <t>COEFICIENTE</t>
  </si>
  <si>
    <t>CUOTA</t>
  </si>
  <si>
    <t>TIPO</t>
  </si>
  <si>
    <t>INCREMENTO REAL</t>
  </si>
  <si>
    <t>% SUELO</t>
  </si>
  <si>
    <t xml:space="preserve">BASE IMPONIBLE </t>
  </si>
  <si>
    <t>¿Por cuánto se compró o adquirió?</t>
  </si>
  <si>
    <t>¿Cuál es el valor catastral total del inmueble?</t>
  </si>
  <si>
    <r>
      <t xml:space="preserve">¿Cuál es el valor catastral del suelo del inmueble? </t>
    </r>
    <r>
      <rPr>
        <sz val="12"/>
        <color rgb="FFFF0000"/>
        <rFont val="Verdana"/>
        <family val="2"/>
      </rPr>
      <t>(*)</t>
    </r>
  </si>
  <si>
    <t>¿Por cuánto se vende, se hereda o se dona el inmueble?</t>
  </si>
  <si>
    <t>(*) CAMPOS OBLIGATORIOS PARA CÁLCULO POR EL MÉTODO DE ESTIMACIÓN OBJETIVA</t>
  </si>
  <si>
    <t>ESTIMACIÓN OBJETIVA</t>
  </si>
  <si>
    <t>ESTIMACIÓN DIRECTA</t>
  </si>
  <si>
    <r>
      <t xml:space="preserve">¿En qué fecha se transmite el inmueble (dd/mm/aaaa)? </t>
    </r>
    <r>
      <rPr>
        <sz val="12"/>
        <color rgb="FFFF0000"/>
        <rFont val="Verdana"/>
        <family val="2"/>
      </rPr>
      <t>(*)</t>
    </r>
  </si>
  <si>
    <t>10/11/2021 A 31/12/2022</t>
  </si>
  <si>
    <t>meses 01/01/2023</t>
  </si>
  <si>
    <t>meses 10/11/2021 A 31/12/2022</t>
  </si>
  <si>
    <t>fecha ordenanza</t>
  </si>
  <si>
    <t>meses 01/01/2024</t>
  </si>
  <si>
    <t xml:space="preserve">¿En qué fecha se adquirió el inmueble (dd/mm/aaaa)? </t>
  </si>
  <si>
    <t>SE MOSTRARA EN VERDE LA BASE IMPONIBLE MAS FAVORABLE PARA EL CONTRIBUYENTE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</si>
</sst>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\ &quot;€&quot;"/>
    <numFmt numFmtId="166" formatCode="0.00?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141414"/>
      <name val="Verdana"/>
      <family val="2"/>
    </font>
    <font>
      <sz val="14"/>
      <color theme="1"/>
      <name val="Calibri"/>
      <family val="2"/>
      <scheme val="minor"/>
    </font>
    <font>
      <b/>
      <sz val="11"/>
      <color rgb="FF404040"/>
      <name val="Consolas"/>
      <family val="3"/>
    </font>
    <font>
      <b/>
      <sz val="11"/>
      <color theme="1"/>
      <name val="Calibri"/>
      <family val="2"/>
      <scheme val="minor"/>
    </font>
    <font>
      <sz val="12"/>
      <color rgb="FFFF0000"/>
      <name val="Verdana"/>
      <family val="2"/>
    </font>
    <font>
      <sz val="14"/>
      <color rgb="FFFF0000"/>
      <name val="Calibri"/>
      <family val="2"/>
      <scheme val="minor"/>
    </font>
    <font>
      <sz val="10.5"/>
      <color theme="1"/>
      <name val="Consolas"/>
      <family val="3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164" fontId="0" fillId="0" borderId="0" xfId="0" applyNumberFormat="1"/>
    <xf numFmtId="2" fontId="0" fillId="0" borderId="0" xfId="0" applyNumberFormat="1"/>
    <xf numFmtId="0" fontId="4" fillId="0" borderId="0" xfId="0" applyFont="1"/>
    <xf numFmtId="165" fontId="0" fillId="0" borderId="5" xfId="0" applyNumberFormat="1" applyBorder="1" applyAlignment="1">
      <alignment horizontal="center" vertical="center"/>
    </xf>
    <xf numFmtId="10" fontId="0" fillId="0" borderId="0" xfId="1" applyNumberFormat="1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165" fontId="0" fillId="0" borderId="9" xfId="0" applyNumberFormat="1" applyBorder="1" applyAlignment="1">
      <alignment horizontal="center"/>
    </xf>
    <xf numFmtId="0" fontId="0" fillId="0" borderId="9" xfId="0" applyBorder="1"/>
    <xf numFmtId="14" fontId="3" fillId="0" borderId="1" xfId="0" applyNumberFormat="1" applyFont="1" applyBorder="1" applyAlignment="1" applyProtection="1">
      <alignment horizontal="center"/>
      <protection locked="0"/>
    </xf>
    <xf numFmtId="165" fontId="3" fillId="0" borderId="1" xfId="0" applyNumberFormat="1" applyFont="1" applyBorder="1" applyAlignment="1" applyProtection="1">
      <alignment horizontal="center"/>
      <protection locked="0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165" fontId="5" fillId="0" borderId="6" xfId="0" applyNumberFormat="1" applyFont="1" applyBorder="1" applyAlignment="1">
      <alignment vertical="center"/>
    </xf>
    <xf numFmtId="0" fontId="8" fillId="0" borderId="0" xfId="0" applyFont="1"/>
    <xf numFmtId="0" fontId="7" fillId="0" borderId="0" xfId="0" applyFont="1"/>
    <xf numFmtId="14" fontId="0" fillId="0" borderId="0" xfId="0" applyNumberFormat="1"/>
    <xf numFmtId="1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Porcentaje" xfId="1" builtinId="5"/>
  </cellStyles>
  <dxfs count="5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665076</xdr:colOff>
      <xdr:row>1</xdr:row>
      <xdr:rowOff>33877</xdr:rowOff>
    </xdr:from>
    <xdr:ext cx="8157106" cy="1099598"/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65076" y="224377"/>
          <a:ext cx="8157106" cy="1099598"/>
        </a:xfrm>
        <a:prstGeom prst="rect">
          <a:avLst/>
        </a:prstGeom>
        <a:gradFill flip="none" rotWithShape="1"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1"/>
          <a:tileRect/>
        </a:gradFill>
        <a:effectLst>
          <a:innerShdw blurRad="63500" dist="50800" dir="2700000">
            <a:prstClr val="black">
              <a:alpha val="50000"/>
            </a:prstClr>
          </a:innerShdw>
        </a:effectLst>
        <a:scene3d>
          <a:camera prst="orthographicFront"/>
          <a:lightRig rig="balanced" dir="t">
            <a:rot lat="0" lon="0" rev="2100000"/>
          </a:lightRig>
        </a:scene3d>
        <a:sp3d>
          <a:bevelT/>
        </a:sp3d>
      </xdr:spPr>
      <xdr:txBody>
        <a:bodyPr wrap="square" lIns="91440" tIns="45720" rIns="91440" bIns="45720">
          <a:noAutofit/>
          <a:sp3d extrusionH="57150" prstMaterial="metal">
            <a:bevelT w="38100" h="25400"/>
            <a:contourClr>
              <a:schemeClr val="bg2"/>
            </a:contourClr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5400" b="1" cap="none" spc="0">
              <a:ln w="50800"/>
              <a:solidFill>
                <a:schemeClr val="tx1"/>
              </a:solidFill>
              <a:effectLst/>
            </a:rPr>
            <a:t>Calcular Plusvalía municipal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5400" b="1" cap="none" spc="0">
            <a:ln w="50800"/>
            <a:solidFill>
              <a:schemeClr val="bg1">
                <a:shade val="50000"/>
              </a:schemeClr>
            </a:solidFill>
            <a:effectLst/>
          </a:endParaRPr>
        </a:p>
      </xdr:txBody>
    </xdr:sp>
    <xdr:clientData/>
  </xdr:oneCellAnchor>
  <xdr:twoCellAnchor editAs="oneCell">
    <xdr:from>
      <xdr:col>3</xdr:col>
      <xdr:colOff>1314450</xdr:colOff>
      <xdr:row>1</xdr:row>
      <xdr:rowOff>180975</xdr:rowOff>
    </xdr:from>
    <xdr:to>
      <xdr:col>6</xdr:col>
      <xdr:colOff>42182</xdr:colOff>
      <xdr:row>11</xdr:row>
      <xdr:rowOff>198253</xdr:rowOff>
    </xdr:to>
    <xdr:pic>
      <xdr:nvPicPr>
        <xdr:cNvPr id="3" name="2 Imagen" descr="ESCUDO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91625" y="371475"/>
          <a:ext cx="2143125" cy="2143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2</xdr:row>
          <xdr:rowOff>22860</xdr:rowOff>
        </xdr:from>
        <xdr:to>
          <xdr:col>13</xdr:col>
          <xdr:colOff>38100</xdr:colOff>
          <xdr:row>29</xdr:row>
          <xdr:rowOff>38100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3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2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1:L35"/>
  <sheetViews>
    <sheetView topLeftCell="E1" workbookViewId="0">
      <selection activeCell="M19" sqref="M19"/>
    </sheetView>
  </sheetViews>
  <sheetFormatPr baseColWidth="10" defaultRowHeight="14.4" x14ac:dyDescent="0.3"/>
  <cols>
    <col min="1" max="1" width="40.88671875" bestFit="1" customWidth="1"/>
    <col min="4" max="4" width="40.88671875" bestFit="1" customWidth="1"/>
    <col min="7" max="7" width="40.88671875" bestFit="1" customWidth="1"/>
    <col min="9" max="9" width="14.5546875" bestFit="1" customWidth="1"/>
    <col min="10" max="10" width="40.88671875" bestFit="1" customWidth="1"/>
    <col min="11" max="11" width="17.88671875" customWidth="1"/>
  </cols>
  <sheetData>
    <row r="1" spans="1:12" x14ac:dyDescent="0.3">
      <c r="D1" s="22" t="s">
        <v>19</v>
      </c>
      <c r="G1" s="21">
        <v>44927</v>
      </c>
      <c r="J1" s="21">
        <v>45292</v>
      </c>
    </row>
    <row r="2" spans="1:12" x14ac:dyDescent="0.3">
      <c r="A2" t="s">
        <v>3</v>
      </c>
      <c r="B2" s="3" t="s">
        <v>2</v>
      </c>
      <c r="D2" t="s">
        <v>0</v>
      </c>
      <c r="E2" t="s">
        <v>1</v>
      </c>
      <c r="F2" s="3"/>
      <c r="G2" t="s">
        <v>0</v>
      </c>
      <c r="H2" t="s">
        <v>1</v>
      </c>
      <c r="J2" t="s">
        <v>0</v>
      </c>
      <c r="K2" t="s">
        <v>1</v>
      </c>
    </row>
    <row r="3" spans="1:12" x14ac:dyDescent="0.3">
      <c r="A3" s="4">
        <f>DATEDIF(CALCULADORA!A15,CALCULADORA!A12, "y")</f>
        <v>0</v>
      </c>
      <c r="B3" s="4">
        <f>DATEDIF(CALCULADORA!A15,CALCULADORA!A12, "ym")</f>
        <v>0</v>
      </c>
      <c r="D3">
        <v>1</v>
      </c>
      <c r="E3" s="3">
        <v>0.13</v>
      </c>
      <c r="F3" s="3"/>
      <c r="G3">
        <v>1</v>
      </c>
      <c r="H3" s="3">
        <v>0.15</v>
      </c>
      <c r="J3">
        <v>1</v>
      </c>
      <c r="K3">
        <v>0.15</v>
      </c>
      <c r="L3" s="3"/>
    </row>
    <row r="4" spans="1:12" x14ac:dyDescent="0.3">
      <c r="D4">
        <v>2</v>
      </c>
      <c r="E4" s="3">
        <v>0.15</v>
      </c>
      <c r="F4" s="3"/>
      <c r="G4">
        <v>2</v>
      </c>
      <c r="H4" s="3">
        <v>0.14000000000000001</v>
      </c>
      <c r="J4">
        <v>2</v>
      </c>
      <c r="K4">
        <v>0.14000000000000001</v>
      </c>
      <c r="L4" s="3"/>
    </row>
    <row r="5" spans="1:12" x14ac:dyDescent="0.3">
      <c r="D5">
        <v>3</v>
      </c>
      <c r="E5" s="3">
        <v>0.16</v>
      </c>
      <c r="F5" s="3"/>
      <c r="G5">
        <v>3</v>
      </c>
      <c r="H5" s="3">
        <v>0.15</v>
      </c>
      <c r="J5">
        <v>3</v>
      </c>
      <c r="K5">
        <v>0.14000000000000001</v>
      </c>
      <c r="L5" s="3"/>
    </row>
    <row r="6" spans="1:12" x14ac:dyDescent="0.3">
      <c r="D6">
        <v>4</v>
      </c>
      <c r="E6" s="3">
        <v>0.17</v>
      </c>
      <c r="F6" s="3"/>
      <c r="G6">
        <v>4</v>
      </c>
      <c r="H6" s="3">
        <v>0.17</v>
      </c>
      <c r="J6">
        <v>4</v>
      </c>
      <c r="K6">
        <v>0.16</v>
      </c>
      <c r="L6" s="3"/>
    </row>
    <row r="7" spans="1:12" x14ac:dyDescent="0.3">
      <c r="A7" t="s">
        <v>22</v>
      </c>
      <c r="D7">
        <v>5</v>
      </c>
      <c r="E7" s="3">
        <v>0.17</v>
      </c>
      <c r="F7" s="3"/>
      <c r="G7">
        <v>5</v>
      </c>
      <c r="H7" s="3">
        <v>0.18</v>
      </c>
      <c r="J7">
        <v>5</v>
      </c>
      <c r="K7">
        <v>0.18</v>
      </c>
      <c r="L7" s="3"/>
    </row>
    <row r="8" spans="1:12" x14ac:dyDescent="0.3">
      <c r="A8" s="21">
        <v>44681</v>
      </c>
      <c r="D8">
        <v>6</v>
      </c>
      <c r="E8" s="3">
        <v>0.16</v>
      </c>
      <c r="F8" s="3"/>
      <c r="G8">
        <v>6</v>
      </c>
      <c r="H8" s="3">
        <v>0.19</v>
      </c>
      <c r="J8">
        <v>6</v>
      </c>
      <c r="K8">
        <v>0.19</v>
      </c>
      <c r="L8" s="3"/>
    </row>
    <row r="9" spans="1:12" x14ac:dyDescent="0.3">
      <c r="D9">
        <v>7</v>
      </c>
      <c r="E9" s="3">
        <v>0.12</v>
      </c>
      <c r="F9" s="3"/>
      <c r="G9">
        <v>7</v>
      </c>
      <c r="H9" s="3">
        <v>0.18</v>
      </c>
      <c r="J9">
        <v>7</v>
      </c>
      <c r="K9">
        <v>0.2</v>
      </c>
      <c r="L9" s="3"/>
    </row>
    <row r="10" spans="1:12" x14ac:dyDescent="0.3">
      <c r="D10">
        <v>8</v>
      </c>
      <c r="E10" s="3">
        <v>0.1</v>
      </c>
      <c r="F10" s="3"/>
      <c r="G10">
        <v>8</v>
      </c>
      <c r="H10" s="3">
        <v>0.15</v>
      </c>
      <c r="J10">
        <v>8</v>
      </c>
      <c r="K10">
        <v>0.19</v>
      </c>
      <c r="L10" s="3"/>
    </row>
    <row r="11" spans="1:12" x14ac:dyDescent="0.3">
      <c r="D11">
        <v>9</v>
      </c>
      <c r="E11" s="3">
        <v>0.09</v>
      </c>
      <c r="F11" s="3"/>
      <c r="G11">
        <v>9</v>
      </c>
      <c r="H11" s="3">
        <v>0.12</v>
      </c>
      <c r="J11">
        <v>9</v>
      </c>
      <c r="K11">
        <v>0.15</v>
      </c>
      <c r="L11" s="3"/>
    </row>
    <row r="12" spans="1:12" x14ac:dyDescent="0.3">
      <c r="D12">
        <v>10</v>
      </c>
      <c r="E12" s="3">
        <v>0.08</v>
      </c>
      <c r="F12" s="3"/>
      <c r="G12">
        <v>10</v>
      </c>
      <c r="H12" s="3">
        <v>0.1</v>
      </c>
      <c r="J12">
        <v>10</v>
      </c>
      <c r="K12">
        <v>0.12</v>
      </c>
      <c r="L12" s="3"/>
    </row>
    <row r="13" spans="1:12" x14ac:dyDescent="0.3">
      <c r="D13">
        <v>11</v>
      </c>
      <c r="E13" s="3">
        <v>0.08</v>
      </c>
      <c r="F13" s="3"/>
      <c r="G13">
        <v>11</v>
      </c>
      <c r="H13" s="3">
        <v>0.09</v>
      </c>
      <c r="J13">
        <v>11</v>
      </c>
      <c r="K13">
        <v>0.1</v>
      </c>
      <c r="L13" s="3"/>
    </row>
    <row r="14" spans="1:12" x14ac:dyDescent="0.3">
      <c r="D14">
        <v>12</v>
      </c>
      <c r="E14" s="3">
        <v>0.08</v>
      </c>
      <c r="F14" s="3"/>
      <c r="G14">
        <v>12</v>
      </c>
      <c r="H14" s="3">
        <v>0.09</v>
      </c>
      <c r="J14">
        <v>12</v>
      </c>
      <c r="K14">
        <v>0.09</v>
      </c>
      <c r="L14" s="3"/>
    </row>
    <row r="15" spans="1:12" x14ac:dyDescent="0.3">
      <c r="D15">
        <v>13</v>
      </c>
      <c r="E15" s="3">
        <v>0.08</v>
      </c>
      <c r="F15" s="3"/>
      <c r="G15">
        <v>13</v>
      </c>
      <c r="H15" s="3">
        <v>0.09</v>
      </c>
      <c r="J15">
        <v>13</v>
      </c>
      <c r="K15">
        <v>0.09</v>
      </c>
      <c r="L15" s="3"/>
    </row>
    <row r="16" spans="1:12" x14ac:dyDescent="0.3">
      <c r="D16">
        <v>14</v>
      </c>
      <c r="E16" s="3">
        <v>0.1</v>
      </c>
      <c r="F16" s="3"/>
      <c r="G16">
        <v>14</v>
      </c>
      <c r="H16" s="3">
        <v>0.09</v>
      </c>
      <c r="J16">
        <v>14</v>
      </c>
      <c r="K16">
        <v>0.09</v>
      </c>
      <c r="L16" s="3"/>
    </row>
    <row r="17" spans="4:12" x14ac:dyDescent="0.3">
      <c r="D17">
        <v>15</v>
      </c>
      <c r="E17" s="3">
        <v>0.12</v>
      </c>
      <c r="F17" s="3"/>
      <c r="G17">
        <v>15</v>
      </c>
      <c r="H17" s="3">
        <v>0.1</v>
      </c>
      <c r="J17">
        <v>15</v>
      </c>
      <c r="K17">
        <v>0.09</v>
      </c>
      <c r="L17" s="3"/>
    </row>
    <row r="18" spans="4:12" x14ac:dyDescent="0.3">
      <c r="D18">
        <v>16</v>
      </c>
      <c r="E18" s="3">
        <v>0.16</v>
      </c>
      <c r="F18" s="3"/>
      <c r="G18">
        <v>16</v>
      </c>
      <c r="H18" s="3">
        <v>0.13</v>
      </c>
      <c r="J18">
        <v>16</v>
      </c>
      <c r="K18">
        <v>0.1</v>
      </c>
      <c r="L18" s="3"/>
    </row>
    <row r="19" spans="4:12" x14ac:dyDescent="0.3">
      <c r="D19">
        <v>17</v>
      </c>
      <c r="E19" s="3">
        <v>0.2</v>
      </c>
      <c r="F19" s="3"/>
      <c r="G19">
        <v>17</v>
      </c>
      <c r="H19" s="3">
        <v>0.17</v>
      </c>
      <c r="J19">
        <v>17</v>
      </c>
      <c r="K19">
        <v>0.13</v>
      </c>
      <c r="L19" s="3"/>
    </row>
    <row r="20" spans="4:12" x14ac:dyDescent="0.3">
      <c r="D20">
        <v>18</v>
      </c>
      <c r="E20" s="3">
        <v>0.26</v>
      </c>
      <c r="F20" s="3"/>
      <c r="G20">
        <v>18</v>
      </c>
      <c r="H20" s="3">
        <v>0.23</v>
      </c>
      <c r="J20">
        <v>18</v>
      </c>
      <c r="K20">
        <v>0.17</v>
      </c>
      <c r="L20" s="3"/>
    </row>
    <row r="21" spans="4:12" x14ac:dyDescent="0.3">
      <c r="D21">
        <v>19</v>
      </c>
      <c r="E21" s="3">
        <v>0.36</v>
      </c>
      <c r="F21" s="3"/>
      <c r="G21">
        <v>19</v>
      </c>
      <c r="H21" s="3">
        <v>0.28999999999999998</v>
      </c>
      <c r="J21">
        <v>19</v>
      </c>
      <c r="K21">
        <v>0.23</v>
      </c>
      <c r="L21" s="3"/>
    </row>
    <row r="22" spans="4:12" x14ac:dyDescent="0.3">
      <c r="E22" s="3"/>
      <c r="F22" s="3"/>
    </row>
    <row r="23" spans="4:12" x14ac:dyDescent="0.3">
      <c r="D23" s="24" t="s">
        <v>21</v>
      </c>
      <c r="E23" s="24"/>
      <c r="G23" s="24" t="s">
        <v>20</v>
      </c>
      <c r="H23" s="24"/>
      <c r="J23" s="24" t="s">
        <v>23</v>
      </c>
      <c r="K23" s="24"/>
    </row>
    <row r="24" spans="4:12" x14ac:dyDescent="0.3">
      <c r="D24">
        <v>0</v>
      </c>
      <c r="E24" t="str">
        <f>""</f>
        <v/>
      </c>
      <c r="G24">
        <v>0</v>
      </c>
      <c r="H24" t="str">
        <f>""</f>
        <v/>
      </c>
      <c r="J24">
        <v>0</v>
      </c>
      <c r="K24" t="str">
        <f>""</f>
        <v/>
      </c>
    </row>
    <row r="25" spans="4:12" x14ac:dyDescent="0.3">
      <c r="D25">
        <v>1</v>
      </c>
      <c r="E25" s="2">
        <f>0.14/12*D25</f>
        <v>1.1666666666666667E-2</v>
      </c>
      <c r="G25">
        <v>1</v>
      </c>
      <c r="H25" s="2">
        <f t="shared" ref="H25:H35" si="0">$H$3/12*G25</f>
        <v>1.2499999999999999E-2</v>
      </c>
      <c r="J25">
        <v>1</v>
      </c>
      <c r="K25" s="2">
        <f>$K$3/12*J25</f>
        <v>1.2499999999999999E-2</v>
      </c>
    </row>
    <row r="26" spans="4:12" x14ac:dyDescent="0.3">
      <c r="D26">
        <v>2</v>
      </c>
      <c r="E26" s="2">
        <f t="shared" ref="E26:E35" si="1">0.14/12*D26</f>
        <v>2.3333333333333334E-2</v>
      </c>
      <c r="G26">
        <v>2</v>
      </c>
      <c r="H26" s="2">
        <f t="shared" si="0"/>
        <v>2.4999999999999998E-2</v>
      </c>
      <c r="J26">
        <v>2</v>
      </c>
      <c r="K26" s="2">
        <f t="shared" ref="K26:K35" si="2">$K$3/12*J26</f>
        <v>2.4999999999999998E-2</v>
      </c>
    </row>
    <row r="27" spans="4:12" x14ac:dyDescent="0.3">
      <c r="D27">
        <v>3</v>
      </c>
      <c r="E27" s="2">
        <f t="shared" si="1"/>
        <v>3.5000000000000003E-2</v>
      </c>
      <c r="G27">
        <v>3</v>
      </c>
      <c r="H27" s="2">
        <f t="shared" si="0"/>
        <v>3.7499999999999999E-2</v>
      </c>
      <c r="J27">
        <v>3</v>
      </c>
      <c r="K27" s="2">
        <f t="shared" si="2"/>
        <v>3.7499999999999999E-2</v>
      </c>
    </row>
    <row r="28" spans="4:12" x14ac:dyDescent="0.3">
      <c r="D28">
        <v>4</v>
      </c>
      <c r="E28" s="2">
        <f t="shared" si="1"/>
        <v>4.6666666666666669E-2</v>
      </c>
      <c r="G28">
        <v>4</v>
      </c>
      <c r="H28" s="2">
        <f t="shared" si="0"/>
        <v>4.9999999999999996E-2</v>
      </c>
      <c r="J28">
        <v>4</v>
      </c>
      <c r="K28" s="2">
        <f t="shared" si="2"/>
        <v>4.9999999999999996E-2</v>
      </c>
    </row>
    <row r="29" spans="4:12" x14ac:dyDescent="0.3">
      <c r="D29">
        <v>5</v>
      </c>
      <c r="E29" s="2">
        <f t="shared" si="1"/>
        <v>5.8333333333333334E-2</v>
      </c>
      <c r="G29">
        <v>5</v>
      </c>
      <c r="H29" s="2">
        <f t="shared" si="0"/>
        <v>6.2499999999999993E-2</v>
      </c>
      <c r="J29">
        <v>5</v>
      </c>
      <c r="K29" s="2">
        <f t="shared" si="2"/>
        <v>6.2499999999999993E-2</v>
      </c>
    </row>
    <row r="30" spans="4:12" x14ac:dyDescent="0.3">
      <c r="D30">
        <v>6</v>
      </c>
      <c r="E30" s="2">
        <f t="shared" si="1"/>
        <v>7.0000000000000007E-2</v>
      </c>
      <c r="G30">
        <v>6</v>
      </c>
      <c r="H30" s="2">
        <f t="shared" si="0"/>
        <v>7.4999999999999997E-2</v>
      </c>
      <c r="J30">
        <v>6</v>
      </c>
      <c r="K30" s="2">
        <f t="shared" si="2"/>
        <v>7.4999999999999997E-2</v>
      </c>
    </row>
    <row r="31" spans="4:12" x14ac:dyDescent="0.3">
      <c r="D31">
        <v>7</v>
      </c>
      <c r="E31" s="2">
        <f t="shared" si="1"/>
        <v>8.1666666666666665E-2</v>
      </c>
      <c r="G31">
        <v>7</v>
      </c>
      <c r="H31" s="2">
        <f t="shared" si="0"/>
        <v>8.7499999999999994E-2</v>
      </c>
      <c r="J31">
        <v>7</v>
      </c>
      <c r="K31" s="2">
        <f t="shared" si="2"/>
        <v>8.7499999999999994E-2</v>
      </c>
    </row>
    <row r="32" spans="4:12" x14ac:dyDescent="0.3">
      <c r="D32">
        <v>8</v>
      </c>
      <c r="E32" s="2">
        <f t="shared" si="1"/>
        <v>9.3333333333333338E-2</v>
      </c>
      <c r="G32">
        <v>8</v>
      </c>
      <c r="H32" s="2">
        <f t="shared" si="0"/>
        <v>9.9999999999999992E-2</v>
      </c>
      <c r="J32">
        <v>8</v>
      </c>
      <c r="K32" s="2">
        <f t="shared" si="2"/>
        <v>9.9999999999999992E-2</v>
      </c>
    </row>
    <row r="33" spans="4:11" x14ac:dyDescent="0.3">
      <c r="D33">
        <v>9</v>
      </c>
      <c r="E33" s="2">
        <f t="shared" si="1"/>
        <v>0.10500000000000001</v>
      </c>
      <c r="G33">
        <v>9</v>
      </c>
      <c r="H33" s="2">
        <f t="shared" si="0"/>
        <v>0.11249999999999999</v>
      </c>
      <c r="J33">
        <v>9</v>
      </c>
      <c r="K33" s="2">
        <f t="shared" si="2"/>
        <v>0.11249999999999999</v>
      </c>
    </row>
    <row r="34" spans="4:11" x14ac:dyDescent="0.3">
      <c r="D34">
        <v>10</v>
      </c>
      <c r="E34" s="2">
        <f t="shared" si="1"/>
        <v>0.11666666666666667</v>
      </c>
      <c r="G34">
        <v>10</v>
      </c>
      <c r="H34" s="2">
        <f t="shared" si="0"/>
        <v>0.12499999999999999</v>
      </c>
      <c r="J34">
        <v>10</v>
      </c>
      <c r="K34" s="2">
        <f t="shared" si="2"/>
        <v>0.12499999999999999</v>
      </c>
    </row>
    <row r="35" spans="4:11" x14ac:dyDescent="0.3">
      <c r="D35">
        <v>11</v>
      </c>
      <c r="E35" s="2">
        <f t="shared" si="1"/>
        <v>0.12833333333333333</v>
      </c>
      <c r="G35">
        <v>11</v>
      </c>
      <c r="H35" s="2">
        <f t="shared" si="0"/>
        <v>0.13749999999999998</v>
      </c>
      <c r="J35">
        <v>11</v>
      </c>
      <c r="K35" s="2">
        <f t="shared" si="2"/>
        <v>0.13749999999999998</v>
      </c>
    </row>
  </sheetData>
  <mergeCells count="3">
    <mergeCell ref="G23:H23"/>
    <mergeCell ref="D23:E23"/>
    <mergeCell ref="J23:K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>
    <pageSetUpPr fitToPage="1"/>
  </sheetPr>
  <dimension ref="A10:H30"/>
  <sheetViews>
    <sheetView showGridLines="0" tabSelected="1" zoomScale="86" zoomScaleNormal="86" workbookViewId="0">
      <selection activeCell="A27" sqref="A27"/>
    </sheetView>
  </sheetViews>
  <sheetFormatPr baseColWidth="10" defaultRowHeight="14.4" x14ac:dyDescent="0.3"/>
  <cols>
    <col min="1" max="1" width="71.33203125" customWidth="1"/>
    <col min="2" max="2" width="23.6640625" bestFit="1" customWidth="1"/>
    <col min="3" max="3" width="28.88671875" bestFit="1" customWidth="1"/>
    <col min="4" max="4" width="14.33203125" bestFit="1" customWidth="1"/>
    <col min="5" max="5" width="20.109375" bestFit="1" customWidth="1"/>
    <col min="7" max="7" width="13.6640625" customWidth="1"/>
    <col min="8" max="8" width="12.109375" bestFit="1" customWidth="1"/>
  </cols>
  <sheetData>
    <row r="10" spans="1:7" ht="30.75" customHeight="1" x14ac:dyDescent="0.3"/>
    <row r="11" spans="1:7" ht="16.8" thickBot="1" x14ac:dyDescent="0.35">
      <c r="A11" s="1" t="s">
        <v>18</v>
      </c>
    </row>
    <row r="12" spans="1:7" ht="19.2" thickTop="1" thickBot="1" x14ac:dyDescent="0.4">
      <c r="A12" s="11"/>
    </row>
    <row r="13" spans="1:7" ht="15" thickTop="1" x14ac:dyDescent="0.3">
      <c r="C13" s="28" t="s">
        <v>25</v>
      </c>
      <c r="D13" s="28"/>
      <c r="E13" s="28"/>
      <c r="F13" s="28"/>
      <c r="G13" s="28"/>
    </row>
    <row r="14" spans="1:7" ht="16.8" thickBot="1" x14ac:dyDescent="0.35">
      <c r="A14" s="1" t="s">
        <v>24</v>
      </c>
    </row>
    <row r="15" spans="1:7" ht="19.2" thickTop="1" thickBot="1" x14ac:dyDescent="0.4">
      <c r="A15" s="11"/>
      <c r="C15" s="25" t="s">
        <v>16</v>
      </c>
      <c r="D15" s="26"/>
      <c r="E15" s="26"/>
      <c r="F15" s="26"/>
      <c r="G15" s="27"/>
    </row>
    <row r="16" spans="1:7" ht="15" thickTop="1" x14ac:dyDescent="0.3">
      <c r="C16" s="13" t="s">
        <v>4</v>
      </c>
      <c r="D16" s="14" t="s">
        <v>5</v>
      </c>
      <c r="E16" s="14" t="s">
        <v>10</v>
      </c>
      <c r="F16" s="14" t="s">
        <v>7</v>
      </c>
      <c r="G16" s="15" t="s">
        <v>6</v>
      </c>
    </row>
    <row r="17" spans="1:8" ht="16.8" thickBot="1" x14ac:dyDescent="0.35">
      <c r="A17" s="1" t="s">
        <v>14</v>
      </c>
      <c r="C17" s="5" t="str">
        <f>IF(A27="","",A27)</f>
        <v/>
      </c>
      <c r="D17" s="23" t="str">
        <f>IF(A12="","",IF(AND(YEAR(A12)&gt;=2024,Hoja2!A3&gt;=20),0.4,IF(AND(YEAR(A12)&lt;2024,Hoja2!A3&gt;=20),0.45,IF(AND(A12&gt;=Hoja2!J1,Hoja2!A3&gt;=1),VLOOKUP(Hoja2!A3,Hoja2!J3:K21,2,0),IF(AND(A12&gt;=Hoja2!J1,Hoja2!A3&lt;1),VLOOKUP(Hoja2!B3,Hoja2!J24:K35,2,0),IF(AND(A12&gt;=Hoja2!G1,Hoja2!A3&gt;=1),VLOOKUP(Hoja2!A3,Hoja2!G3:H21,2,0),IF(AND(A12&gt;=Hoja2!G1,Hoja2!A3&lt;1),VLOOKUP(Hoja2!B3,Hoja2!G24:H35,2,0),IF(AND(A12&lt;Hoja2!G1,Hoja2!A3&gt;=1),VLOOKUP(Hoja2!A3,Hoja2!D3:E21,2,0),IF(AND(A12&lt;Hoja2!G1,Hoja2!A3&lt;1),VLOOKUP(Hoja2!B3,Hoja2!D24:E35,2,0))))))))))</f>
        <v/>
      </c>
      <c r="E17" s="17">
        <f>IF(OR(C17="",D17=""),0,C17*D17)</f>
        <v>0</v>
      </c>
      <c r="F17" s="6" t="str">
        <f>IF(A12="","",IF(AND(E17&gt;E22),"",IF(A12&gt;=Hoja2!A8,0.294,IF(Hoja2!$A$3&lt;=5,0.245,IF(Hoja2!$A$3&lt;=10,0.2352,IF(Hoja2!$A$3&lt;=15,0.2646,0.294))))))</f>
        <v/>
      </c>
      <c r="G17" s="16" t="str">
        <f>IF(F17="","",E17*F17)</f>
        <v/>
      </c>
    </row>
    <row r="18" spans="1:8" ht="19.2" thickTop="1" thickBot="1" x14ac:dyDescent="0.4">
      <c r="A18" s="12"/>
      <c r="C18" s="7"/>
      <c r="D18" s="8"/>
      <c r="E18" s="8"/>
      <c r="F18" s="8"/>
      <c r="G18" s="9"/>
    </row>
    <row r="19" spans="1:8" ht="15.6" thickTop="1" thickBot="1" x14ac:dyDescent="0.35"/>
    <row r="20" spans="1:8" ht="17.399999999999999" thickTop="1" thickBot="1" x14ac:dyDescent="0.35">
      <c r="A20" s="1" t="s">
        <v>11</v>
      </c>
      <c r="C20" s="25" t="s">
        <v>17</v>
      </c>
      <c r="D20" s="26"/>
      <c r="E20" s="26"/>
      <c r="F20" s="26"/>
      <c r="G20" s="27"/>
    </row>
    <row r="21" spans="1:8" ht="19.2" thickTop="1" thickBot="1" x14ac:dyDescent="0.4">
      <c r="A21" s="12"/>
      <c r="C21" s="13" t="s">
        <v>8</v>
      </c>
      <c r="D21" s="14" t="s">
        <v>9</v>
      </c>
      <c r="E21" s="14" t="s">
        <v>10</v>
      </c>
      <c r="F21" s="14" t="s">
        <v>7</v>
      </c>
      <c r="G21" s="15" t="s">
        <v>6</v>
      </c>
    </row>
    <row r="22" spans="1:8" ht="15" thickTop="1" x14ac:dyDescent="0.3">
      <c r="C22" s="5" t="str">
        <f>IF(AND(A18="",A21=""),"",IF(AND(A18="",A21&gt;0),"",IF(A18-A21&gt;0,A18-A21,0)))</f>
        <v/>
      </c>
      <c r="D22" s="6" t="str">
        <f>IF(AND(A18="",A21=""),"",IF(AND(A18="",A21&gt;0),"",IF(OR(A24="",A27=""),"",A27/A24)))</f>
        <v/>
      </c>
      <c r="E22" s="17" t="str">
        <f>IF(C22=0,0,IF(D22="","",C22*D22))</f>
        <v/>
      </c>
      <c r="F22" s="6" t="str">
        <f>IF(A12="","",IF(E22&gt;E17,"",IF(OR(A12="",A12&gt;=Hoja2!A8),0.294,IF(Hoja2!$A$3&lt;=5,0.245,IF(Hoja2!$A$3&lt;=10,0.2352,IF(Hoja2!$A$3&lt;=15,0.264,0.294))))))</f>
        <v/>
      </c>
      <c r="G22" s="18" t="str">
        <f>IF(OR(F22="",E22=""),"",E22*F22)</f>
        <v/>
      </c>
    </row>
    <row r="23" spans="1:8" ht="16.8" thickBot="1" x14ac:dyDescent="0.35">
      <c r="A23" s="1" t="s">
        <v>12</v>
      </c>
      <c r="C23" s="7"/>
      <c r="D23" s="8"/>
      <c r="E23" s="8"/>
      <c r="F23" s="8"/>
      <c r="G23" s="10"/>
    </row>
    <row r="24" spans="1:8" ht="19.2" thickTop="1" thickBot="1" x14ac:dyDescent="0.4">
      <c r="A24" s="12"/>
    </row>
    <row r="25" spans="1:8" ht="15" thickTop="1" x14ac:dyDescent="0.3"/>
    <row r="26" spans="1:8" ht="16.8" thickBot="1" x14ac:dyDescent="0.35">
      <c r="A26" s="1" t="s">
        <v>13</v>
      </c>
      <c r="H26" s="21"/>
    </row>
    <row r="27" spans="1:8" ht="19.2" thickTop="1" thickBot="1" x14ac:dyDescent="0.4">
      <c r="A27" s="12"/>
      <c r="D27" s="2"/>
    </row>
    <row r="28" spans="1:8" ht="15" thickTop="1" x14ac:dyDescent="0.3"/>
    <row r="30" spans="1:8" ht="18" x14ac:dyDescent="0.35">
      <c r="A30" s="20" t="s">
        <v>15</v>
      </c>
    </row>
  </sheetData>
  <sheetProtection sheet="1" selectLockedCells="1"/>
  <mergeCells count="3">
    <mergeCell ref="C15:G15"/>
    <mergeCell ref="C20:G20"/>
    <mergeCell ref="C13:G13"/>
  </mergeCells>
  <conditionalFormatting sqref="C13 E17">
    <cfRule type="cellIs" dxfId="4" priority="5" operator="lessThan">
      <formula>$E$22</formula>
    </cfRule>
  </conditionalFormatting>
  <conditionalFormatting sqref="C13:G13">
    <cfRule type="containsText" dxfId="3" priority="1" operator="containsText" text="SE MOSTRARA EN VERDE LA BASE IMPONIBLE MAS FAVORABLE PARA EL CONTRIBUYENTE">
      <formula>NOT(ISERROR(SEARCH("SE MOSTRARA EN VERDE LA BASE IMPONIBLE MAS FAVORABLE PARA EL CONTRIBUYENTE",C13)))</formula>
    </cfRule>
  </conditionalFormatting>
  <conditionalFormatting sqref="E22">
    <cfRule type="cellIs" dxfId="2" priority="4" operator="lessThan">
      <formula>$E$17</formula>
    </cfRule>
  </conditionalFormatting>
  <conditionalFormatting sqref="G17:G18">
    <cfRule type="top10" dxfId="1" priority="9" bottom="1" rank="1"/>
  </conditionalFormatting>
  <conditionalFormatting sqref="G22">
    <cfRule type="top10" dxfId="0" priority="8" bottom="1" rank="1"/>
  </conditionalFormatting>
  <dataValidations xWindow="577" yWindow="462" count="6">
    <dataValidation type="date" operator="greaterThanOrEqual" allowBlank="1" showInputMessage="1" showErrorMessage="1" errorTitle="FECHA ERRÓNEA" error="NO LIQUIDA TRANSMISION AFECTADA POR STC 26/10/2021" promptTitle="FECHA" prompt="INTRODUCIR FECHA TRANSMISIÓN (dd/mm/aaaa)" sqref="A12" xr:uid="{00000000-0002-0000-0200-000000000000}">
      <formula1>44510</formula1>
    </dataValidation>
    <dataValidation type="date" operator="lessThanOrEqual" allowBlank="1" showInputMessage="1" showErrorMessage="1" errorTitle="FECHA ERRÓNEA" error="FECHA MAYOR QUE FECHA DE TRANSMISION." promptTitle="FECHA 2" prompt="INTRODUCIR FECHA ADQUSICIÓN (dd/mm/aaaa)" sqref="A15" xr:uid="{00000000-0002-0000-0200-000001000000}">
      <formula1>A12</formula1>
    </dataValidation>
    <dataValidation allowBlank="1" showInputMessage="1" showErrorMessage="1" promptTitle="PRECIO" prompt="INTRODUZCA        PRECIO DE  VENTA      " sqref="A18" xr:uid="{00000000-0002-0000-0200-000002000000}"/>
    <dataValidation allowBlank="1" showInputMessage="1" showErrorMessage="1" promptTitle="PRECIO" prompt="INTRODUZCA PRECIO ADQUSICIÓN" sqref="A21" xr:uid="{00000000-0002-0000-0200-000003000000}"/>
    <dataValidation allowBlank="1" showInputMessage="1" showErrorMessage="1" promptTitle="VALOR CATASTRAL" prompt="INTRODUZCA EL VALOR CATASTRAL TOTAL (CONSULTE ESCRITURA O RECIBO IBI)" sqref="A24" xr:uid="{00000000-0002-0000-0200-000004000000}"/>
    <dataValidation allowBlank="1" showInputMessage="1" showErrorMessage="1" promptTitle="VALOR CATASTRAL" prompt="INTRODUZCA EL VALOR CATASTRAL SUELO (CONSULTE ESCRITURA O RECIBO IBI)" sqref="A27" xr:uid="{00000000-0002-0000-0200-000005000000}"/>
  </dataValidations>
  <printOptions horizontalCentered="1" verticalCentered="1"/>
  <pageMargins left="0.70866141732283472" right="0.70866141732283472" top="0.17" bottom="1.29" header="0.17" footer="0.31496062992125984"/>
  <pageSetup paperSize="9" scale="7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2:F4"/>
  <sheetViews>
    <sheetView showGridLines="0" zoomScale="90" zoomScaleNormal="90" workbookViewId="0">
      <selection activeCell="C40" sqref="C40"/>
    </sheetView>
  </sheetViews>
  <sheetFormatPr baseColWidth="10" defaultRowHeight="14.4" x14ac:dyDescent="0.3"/>
  <sheetData>
    <row r="2" spans="1:6" x14ac:dyDescent="0.3">
      <c r="A2" s="24"/>
      <c r="B2" s="24"/>
      <c r="C2" s="24"/>
      <c r="D2" s="24"/>
      <c r="E2" s="24"/>
      <c r="F2" s="24"/>
    </row>
    <row r="4" spans="1:6" x14ac:dyDescent="0.3">
      <c r="B4" s="19"/>
    </row>
  </sheetData>
  <mergeCells count="1">
    <mergeCell ref="A2:F2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o" shapeId="2050" r:id="rId4">
          <objectPr defaultSize="0" r:id="rId5">
            <anchor moveWithCells="1">
              <from>
                <xdr:col>1</xdr:col>
                <xdr:colOff>22860</xdr:colOff>
                <xdr:row>2</xdr:row>
                <xdr:rowOff>22860</xdr:rowOff>
              </from>
              <to>
                <xdr:col>13</xdr:col>
                <xdr:colOff>38100</xdr:colOff>
                <xdr:row>29</xdr:row>
                <xdr:rowOff>38100</xdr:rowOff>
              </to>
            </anchor>
          </objectPr>
        </oleObject>
      </mc:Choice>
      <mc:Fallback>
        <oleObject progId="Documento" shapeId="2050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Hoja2</vt:lpstr>
      <vt:lpstr>Hoja3</vt:lpstr>
      <vt:lpstr>CALCULADORA</vt:lpstr>
      <vt:lpstr>INSTRUCCIONES</vt:lpstr>
      <vt:lpstr>CALCULADORA!Área_de_impresión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yañez lobera c</dc:creator>
  <cp:lastModifiedBy>González Alfaro, María Llanos</cp:lastModifiedBy>
  <cp:lastPrinted>2022-03-25T11:57:49Z</cp:lastPrinted>
  <dcterms:created xsi:type="dcterms:W3CDTF">2022-03-15T16:17:49Z</dcterms:created>
  <dcterms:modified xsi:type="dcterms:W3CDTF">2024-01-09T07:10:43Z</dcterms:modified>
</cp:coreProperties>
</file>